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ervidor\Articulo 28\XXIII. El análisis mensual del ejercicio presupuestal\2018\"/>
    </mc:Choice>
  </mc:AlternateContent>
  <bookViews>
    <workbookView xWindow="0" yWindow="0" windowWidth="20490" windowHeight="8445"/>
  </bookViews>
  <sheets>
    <sheet name="ESTADISTICA" sheetId="1" r:id="rId1"/>
  </sheets>
  <calcPr calcId="152511"/>
</workbook>
</file>

<file path=xl/calcChain.xml><?xml version="1.0" encoding="utf-8"?>
<calcChain xmlns="http://schemas.openxmlformats.org/spreadsheetml/2006/main">
  <c r="D83" i="1" l="1"/>
  <c r="D74" i="1"/>
  <c r="D56" i="1"/>
  <c r="D58" i="1"/>
  <c r="D53" i="1"/>
  <c r="D52" i="1"/>
  <c r="D46" i="1"/>
  <c r="D44" i="1"/>
  <c r="D43" i="1"/>
  <c r="D42" i="1"/>
  <c r="D41" i="1"/>
  <c r="D35" i="1"/>
  <c r="D32" i="1"/>
  <c r="D31" i="1"/>
  <c r="D30" i="1"/>
  <c r="D21" i="1"/>
  <c r="D11" i="1"/>
  <c r="D10" i="1"/>
  <c r="D7" i="1"/>
  <c r="D8" i="1"/>
  <c r="Z48" i="1" l="1"/>
  <c r="Y48" i="1"/>
  <c r="X48" i="1"/>
  <c r="W48" i="1"/>
  <c r="V48" i="1"/>
  <c r="U48" i="1"/>
  <c r="T48" i="1"/>
  <c r="S48" i="1"/>
  <c r="Z77" i="1"/>
  <c r="Y77" i="1"/>
  <c r="X77" i="1"/>
  <c r="W77" i="1"/>
  <c r="V77" i="1"/>
  <c r="U77" i="1"/>
  <c r="T77" i="1"/>
  <c r="S77" i="1"/>
  <c r="Z85" i="1"/>
  <c r="Y85" i="1"/>
  <c r="X85" i="1"/>
  <c r="W85" i="1"/>
  <c r="V85" i="1"/>
  <c r="U85" i="1"/>
  <c r="T85" i="1"/>
  <c r="S85" i="1"/>
  <c r="Z66" i="1"/>
  <c r="Y66" i="1"/>
  <c r="X66" i="1"/>
  <c r="W66" i="1"/>
  <c r="V66" i="1"/>
  <c r="U66" i="1"/>
  <c r="T66" i="1"/>
  <c r="S66" i="1"/>
  <c r="Z23" i="1"/>
  <c r="Y23" i="1"/>
  <c r="X23" i="1"/>
  <c r="W23" i="1"/>
  <c r="V23" i="1"/>
  <c r="U23" i="1"/>
  <c r="T23" i="1"/>
  <c r="S23" i="1"/>
  <c r="Z13" i="1"/>
  <c r="Z79" i="1" s="1"/>
  <c r="Z87" i="1" s="1"/>
  <c r="Y13" i="1"/>
  <c r="Y79" i="1" s="1"/>
  <c r="Y87" i="1" s="1"/>
  <c r="X13" i="1"/>
  <c r="X79" i="1" s="1"/>
  <c r="X87" i="1" s="1"/>
  <c r="W13" i="1"/>
  <c r="W79" i="1" s="1"/>
  <c r="W87" i="1" s="1"/>
  <c r="V13" i="1"/>
  <c r="V79" i="1" s="1"/>
  <c r="V87" i="1" s="1"/>
  <c r="U13" i="1"/>
  <c r="U79" i="1" s="1"/>
  <c r="U87" i="1" s="1"/>
  <c r="T13" i="1"/>
  <c r="T79" i="1" s="1"/>
  <c r="T87" i="1" s="1"/>
  <c r="S13" i="1"/>
  <c r="S79" i="1" s="1"/>
  <c r="S87" i="1" s="1"/>
  <c r="AA84" i="1" l="1"/>
  <c r="AA83" i="1"/>
  <c r="AA76" i="1"/>
  <c r="AA75" i="1"/>
  <c r="AA74" i="1"/>
  <c r="AA72" i="1"/>
  <c r="AA71" i="1"/>
  <c r="AA70" i="1"/>
  <c r="AA65" i="1"/>
  <c r="AA64" i="1"/>
  <c r="AA63" i="1"/>
  <c r="AA62" i="1"/>
  <c r="AA61" i="1"/>
  <c r="AA60" i="1"/>
  <c r="AA58" i="1"/>
  <c r="AA57" i="1"/>
  <c r="AA56" i="1"/>
  <c r="AA55" i="1"/>
  <c r="AA54" i="1"/>
  <c r="AA53" i="1"/>
  <c r="AA52" i="1"/>
  <c r="AA47" i="1"/>
  <c r="AA46" i="1"/>
  <c r="AA45" i="1"/>
  <c r="AA44" i="1"/>
  <c r="AA43" i="1"/>
  <c r="AA42" i="1"/>
  <c r="AA41" i="1"/>
  <c r="AA40" i="1"/>
  <c r="AA38" i="1"/>
  <c r="AA37" i="1"/>
  <c r="AA36" i="1"/>
  <c r="AA35" i="1"/>
  <c r="AA34" i="1"/>
  <c r="AA33" i="1"/>
  <c r="AA32" i="1"/>
  <c r="AA31" i="1"/>
  <c r="AA30" i="1"/>
  <c r="AA29" i="1"/>
  <c r="AA27" i="1"/>
  <c r="AA22" i="1"/>
  <c r="AA21" i="1"/>
  <c r="AA20" i="1"/>
  <c r="AA19" i="1"/>
  <c r="AA18" i="1"/>
  <c r="AA17" i="1"/>
  <c r="AA16" i="1"/>
  <c r="AA12" i="1"/>
  <c r="AA11" i="1"/>
  <c r="AA10" i="1"/>
  <c r="AA8" i="1"/>
  <c r="AA7" i="1"/>
  <c r="AB84" i="1"/>
  <c r="AB83" i="1"/>
  <c r="AB76" i="1"/>
  <c r="AB75" i="1"/>
  <c r="AB74" i="1"/>
  <c r="AB72" i="1"/>
  <c r="AB71" i="1"/>
  <c r="AB70" i="1"/>
  <c r="AB65" i="1"/>
  <c r="AB64" i="1"/>
  <c r="AB63" i="1"/>
  <c r="AB62" i="1"/>
  <c r="AB61" i="1"/>
  <c r="AB60" i="1"/>
  <c r="AB58" i="1"/>
  <c r="AB57" i="1"/>
  <c r="AB56" i="1"/>
  <c r="AB55" i="1"/>
  <c r="AB54" i="1"/>
  <c r="AB53" i="1"/>
  <c r="AB52" i="1"/>
  <c r="AB47" i="1"/>
  <c r="AB46" i="1"/>
  <c r="AB45" i="1"/>
  <c r="AB44" i="1"/>
  <c r="AB43" i="1"/>
  <c r="AB42" i="1"/>
  <c r="AB41" i="1"/>
  <c r="AB40" i="1"/>
  <c r="AB38" i="1"/>
  <c r="AB37" i="1"/>
  <c r="AB36" i="1"/>
  <c r="AB35" i="1"/>
  <c r="AB34" i="1"/>
  <c r="AB33" i="1"/>
  <c r="AB32" i="1"/>
  <c r="AB31" i="1"/>
  <c r="AB30" i="1"/>
  <c r="AB29" i="1"/>
  <c r="AB27" i="1"/>
  <c r="AB22" i="1"/>
  <c r="AB21" i="1"/>
  <c r="AB20" i="1"/>
  <c r="AB19" i="1"/>
  <c r="AB18" i="1"/>
  <c r="AB17" i="1"/>
  <c r="AB16" i="1"/>
  <c r="AB12" i="1"/>
  <c r="AB11" i="1"/>
  <c r="AB10" i="1"/>
  <c r="AB8" i="1"/>
  <c r="AB7" i="1"/>
  <c r="M66" i="1" l="1"/>
  <c r="K66" i="1"/>
  <c r="AA13" i="1" l="1"/>
  <c r="R85" i="1"/>
  <c r="R77" i="1"/>
  <c r="R66" i="1"/>
  <c r="R13" i="1"/>
  <c r="R23" i="1"/>
  <c r="O85" i="1"/>
  <c r="P85" i="1"/>
  <c r="Q85" i="1"/>
  <c r="O77" i="1"/>
  <c r="P77" i="1"/>
  <c r="Q77" i="1"/>
  <c r="O66" i="1"/>
  <c r="P66" i="1"/>
  <c r="Q66" i="1"/>
  <c r="P48" i="1"/>
  <c r="Q48" i="1"/>
  <c r="R48" i="1"/>
  <c r="O48" i="1"/>
  <c r="O23" i="1"/>
  <c r="P23" i="1"/>
  <c r="Q23" i="1"/>
  <c r="O13" i="1"/>
  <c r="P13" i="1"/>
  <c r="Q13" i="1"/>
  <c r="Q79" i="1" l="1"/>
  <c r="R79" i="1"/>
  <c r="R87" i="1" s="1"/>
  <c r="O79" i="1"/>
  <c r="O87" i="1" s="1"/>
  <c r="P79" i="1"/>
  <c r="P87" i="1" s="1"/>
  <c r="Q87" i="1"/>
  <c r="M85" i="1" l="1"/>
  <c r="L85" i="1"/>
  <c r="K85" i="1"/>
  <c r="J85" i="1"/>
  <c r="I85" i="1"/>
  <c r="G85" i="1"/>
  <c r="E85" i="1"/>
  <c r="D85" i="1"/>
  <c r="C85" i="1"/>
  <c r="AA85" i="1"/>
  <c r="N85" i="1"/>
  <c r="H85" i="1"/>
  <c r="F85" i="1"/>
  <c r="N77" i="1"/>
  <c r="M77" i="1"/>
  <c r="L77" i="1"/>
  <c r="K77" i="1"/>
  <c r="J77" i="1"/>
  <c r="I77" i="1"/>
  <c r="H77" i="1"/>
  <c r="G77" i="1"/>
  <c r="F77" i="1"/>
  <c r="E77" i="1"/>
  <c r="D77" i="1"/>
  <c r="C77" i="1"/>
  <c r="AB77" i="1"/>
  <c r="AA77" i="1"/>
  <c r="N66" i="1"/>
  <c r="L66" i="1"/>
  <c r="J66" i="1"/>
  <c r="I66" i="1"/>
  <c r="H66" i="1"/>
  <c r="G66" i="1"/>
  <c r="F66" i="1"/>
  <c r="E66" i="1"/>
  <c r="D66" i="1"/>
  <c r="C66" i="1"/>
  <c r="AB66" i="1"/>
  <c r="AA66" i="1"/>
  <c r="M48" i="1"/>
  <c r="L48" i="1"/>
  <c r="K48" i="1"/>
  <c r="J48" i="1"/>
  <c r="I48" i="1"/>
  <c r="H48" i="1"/>
  <c r="G48" i="1"/>
  <c r="F48" i="1"/>
  <c r="E48" i="1"/>
  <c r="D48" i="1"/>
  <c r="C48" i="1"/>
  <c r="AA48" i="1"/>
  <c r="N48" i="1"/>
  <c r="AB48" i="1"/>
  <c r="N23" i="1"/>
  <c r="M23" i="1"/>
  <c r="L23" i="1"/>
  <c r="K23" i="1"/>
  <c r="J23" i="1"/>
  <c r="I23" i="1"/>
  <c r="H23" i="1"/>
  <c r="G23" i="1"/>
  <c r="F23" i="1"/>
  <c r="E23" i="1"/>
  <c r="D23" i="1"/>
  <c r="C23" i="1"/>
  <c r="AA23" i="1"/>
  <c r="AB23" i="1"/>
  <c r="N13" i="1"/>
  <c r="M13" i="1"/>
  <c r="L13" i="1"/>
  <c r="L79" i="1" s="1"/>
  <c r="L87" i="1" s="1"/>
  <c r="K13" i="1"/>
  <c r="J13" i="1"/>
  <c r="I13" i="1"/>
  <c r="H13" i="1"/>
  <c r="G13" i="1"/>
  <c r="F13" i="1"/>
  <c r="E13" i="1"/>
  <c r="D13" i="1"/>
  <c r="C13" i="1"/>
  <c r="AB13" i="1"/>
  <c r="M79" i="1" l="1"/>
  <c r="M87" i="1" s="1"/>
  <c r="K79" i="1"/>
  <c r="K87" i="1" s="1"/>
  <c r="H79" i="1"/>
  <c r="H87" i="1" s="1"/>
  <c r="D79" i="1"/>
  <c r="D87" i="1" s="1"/>
  <c r="E79" i="1"/>
  <c r="E87" i="1" s="1"/>
  <c r="I79" i="1"/>
  <c r="I87" i="1" s="1"/>
  <c r="F79" i="1"/>
  <c r="F87" i="1" s="1"/>
  <c r="J79" i="1"/>
  <c r="J87" i="1" s="1"/>
  <c r="C79" i="1"/>
  <c r="C87" i="1" s="1"/>
  <c r="G79" i="1"/>
  <c r="G87" i="1" s="1"/>
  <c r="AB79" i="1"/>
  <c r="N79" i="1"/>
  <c r="N87" i="1" s="1"/>
  <c r="AA79" i="1"/>
  <c r="AA87" i="1" s="1"/>
  <c r="AB85" i="1"/>
  <c r="AB87" i="1" l="1"/>
</calcChain>
</file>

<file path=xl/sharedStrings.xml><?xml version="1.0" encoding="utf-8"?>
<sst xmlns="http://schemas.openxmlformats.org/spreadsheetml/2006/main" count="104" uniqueCount="104">
  <si>
    <t>CONCEPTO</t>
  </si>
  <si>
    <t>ENERO    PLAN</t>
  </si>
  <si>
    <t>ENERO   REAL</t>
  </si>
  <si>
    <t>FEBRERO PLAN</t>
  </si>
  <si>
    <t>FEBRERO REAL</t>
  </si>
  <si>
    <t>MARZO PLAN</t>
  </si>
  <si>
    <t>MARZO REAL</t>
  </si>
  <si>
    <t>ACUMULADO REAL</t>
  </si>
  <si>
    <t>IMPUESTOS</t>
  </si>
  <si>
    <t>IMPUESTOS SOBRE EL PATRIMONIO</t>
  </si>
  <si>
    <t>PREDIAL</t>
  </si>
  <si>
    <t>IMPUESTO SOBRE ADQUISICION DE INMUEBLES</t>
  </si>
  <si>
    <t>OTROS IMPUESTOS</t>
  </si>
  <si>
    <t>IMPUESTO SOBRE ACTIVIDADES MERCANTILES</t>
  </si>
  <si>
    <t>IMPUESTOS SOBRE ESPECTACULOS Y DIVERSIONES PUBLICAS</t>
  </si>
  <si>
    <t>ACCESORIOS DE IMPUESTOS</t>
  </si>
  <si>
    <t>TOTAL DE IMPUESTOS</t>
  </si>
  <si>
    <t>CONTRIBUCIONES DE MEJORA POR OBRAS PUBLICAS</t>
  </si>
  <si>
    <t>DAÑOS EUMEX</t>
  </si>
  <si>
    <t>CENTRO HISTORICO</t>
  </si>
  <si>
    <t>EQUIPAMIENTO Y MANTENIMIENTO DE CUERPO DE BOMBEROS</t>
  </si>
  <si>
    <t>PROTECCION CIVIL</t>
  </si>
  <si>
    <t>DESARROLLO INTEGRAL DE LA FAMILIA</t>
  </si>
  <si>
    <t>CONTRIBUCIONES POR RESPONSABILIDAD OBJETIVA</t>
  </si>
  <si>
    <t>RECONSTRUCCION  MERCADO NUEVO SALTILLO</t>
  </si>
  <si>
    <t>TOTAL DE CONTRIBUCIONES DE MEJORA POR OBRAS PUBLICAS</t>
  </si>
  <si>
    <t>DERECHOS</t>
  </si>
  <si>
    <t>DER. POR EL USO, GOCE, APROV. O EXPL. DE BIENES DEL DOMINIO PUB.</t>
  </si>
  <si>
    <t>USO Y SERVICIOS EN MERCADOS MUNICIPALES</t>
  </si>
  <si>
    <t>DERECHOS POR PRESTACION DE SERVICIOS</t>
  </si>
  <si>
    <t>SERVICIOS DEL RASTRO MUNICIPAL</t>
  </si>
  <si>
    <t>SERVICIO DE RECOLECCION DE BASURA</t>
  </si>
  <si>
    <t>SERVICIO DE SEGURIDAD PUBLICA</t>
  </si>
  <si>
    <t>SERVICIO DE PANTEONES</t>
  </si>
  <si>
    <t>SERVICIO DE TRANSITO</t>
  </si>
  <si>
    <t>SERVICIO DE PREVISION SOCIAL</t>
  </si>
  <si>
    <t>SERVICIOS CATASTRALES</t>
  </si>
  <si>
    <t>SERVICIOS DE CERTIFICACIONES Y LEGALIZACIONES</t>
  </si>
  <si>
    <t>SERVICIO DE SANEAMIENTO DE AGUAS RESIDUALES</t>
  </si>
  <si>
    <t>SERVICIO DE REVISION MECANICA Y VERIFICACION VEHICULAR</t>
  </si>
  <si>
    <t>OTROS DERECHOS</t>
  </si>
  <si>
    <t>SERVICIO DE ARRASTRE Y ALMACENAJE</t>
  </si>
  <si>
    <t>DERECHOS DE EXPEDICION DE LICENCIAS PARA CONSTRUCCION</t>
  </si>
  <si>
    <t>LICENCIA PARA ESTABLECIMIENTOS QUE EXPENDEN BEBIDAS ALCOHOLICAS</t>
  </si>
  <si>
    <t>PERMISOS Y LICENCIAS PARA COLOCACION Y USO DE ANUNCIOS Y CARTELES PUBLICITARIOS</t>
  </si>
  <si>
    <t>SERVICIOS DE ECOLOGIA</t>
  </si>
  <si>
    <t>DERECHO DE USO Y APROVECHAMIENTO BIENES DE DOMINIO PUBLICO DEL MUNICIPIO</t>
  </si>
  <si>
    <t>DERECHOS POR OCUPACION DE VIAS PÚBLICAS</t>
  </si>
  <si>
    <t>ACCESORIOS DE DERECHOS</t>
  </si>
  <si>
    <t>TOTAL DE DERECHOS</t>
  </si>
  <si>
    <t>PRODUCTOS DE TIPO CORRIENTE</t>
  </si>
  <si>
    <t>PROD. DERIV. DEL USO Y APROV. DE BIENES NO SUJETOS A REG. DE DOM. PUB.</t>
  </si>
  <si>
    <t>VENTA O ARRENDAMIENTO LOTES Y GAVETAS PANTEONES MUNICIPALES</t>
  </si>
  <si>
    <t>ARRENDAMIENTO EN MERCADOS MUNICIPALES</t>
  </si>
  <si>
    <t>ENAJENACION Y EXPLOTACION BIENES DOMINIO PRIVADO.</t>
  </si>
  <si>
    <t>VENTA DE BASES PARA LICITACION PUBLICA</t>
  </si>
  <si>
    <t>OTROS PRODUCTOS</t>
  </si>
  <si>
    <t>ARRENDAMIENTO DE LA PLAZA DE LAS CIUDADES HERMANAS</t>
  </si>
  <si>
    <t>ACCESORIOS DE PRODUCTOS</t>
  </si>
  <si>
    <t>OTROS PRODUCTOS QUE GENERAN INGRESOS CORRIENTES</t>
  </si>
  <si>
    <t>PRODUCTOS FINANCIEROS</t>
  </si>
  <si>
    <t>RECUPERACION POR DISTRIBUCION DE LIBROS</t>
  </si>
  <si>
    <t>DIVIDENDOS SIMAS-AGSAL</t>
  </si>
  <si>
    <t>AVISO PARA VARIAR TOTAL O PARC. EL USO DEL AGUA PARA PAGO CONAGUA</t>
  </si>
  <si>
    <t>DIVIDENDOS DE POLIZA CASA-HABITACION</t>
  </si>
  <si>
    <t>RECUPERACION POR SORTEOS</t>
  </si>
  <si>
    <t>TOTAL DE PRODUCTOS DE TIPO CORRIENTE</t>
  </si>
  <si>
    <t>APROVECHAMIENTOS DE TIPO CORRIENTE</t>
  </si>
  <si>
    <t>APROVECHAMIENTOS POR APORTACIONES Y COOPERACIONES</t>
  </si>
  <si>
    <t>DONATIVOS EFECTIVO</t>
  </si>
  <si>
    <t xml:space="preserve">DONATIVOS POR ESPECIE </t>
  </si>
  <si>
    <t>DONATIVOS EN ESPECIE MAT Y ART DE CONST.</t>
  </si>
  <si>
    <t>OTROS APROVECHAMIENTOS</t>
  </si>
  <si>
    <t>SANCIONES ADMINISTRATIVAS Y FISCALES</t>
  </si>
  <si>
    <t>POR TRANSFERENCIAS</t>
  </si>
  <si>
    <t>RETENCIONES CUOTAS DE SERVICIO MEDICO NO APLICADAS</t>
  </si>
  <si>
    <t>TOTAL DE APROVECHAMIENTOS DE TIPO CORRIENTE</t>
  </si>
  <si>
    <t>TOTAL DE INGRESOS PROPIOS DEL MUNICIPIO</t>
  </si>
  <si>
    <t>PARTICIPACIONES</t>
  </si>
  <si>
    <t>CONVENIOS</t>
  </si>
  <si>
    <t>TOTAL DE PARTICIPACIONES, APORTACIONES, TRANSFERENCIAS, ETC.</t>
  </si>
  <si>
    <t>GRAN TOTAL</t>
  </si>
  <si>
    <t>AGOSTO PLAN</t>
  </si>
  <si>
    <t>AGOSTO REAL</t>
  </si>
  <si>
    <t>SEPTIEMBRE PLAN</t>
  </si>
  <si>
    <t>ABRIL    PLAN</t>
  </si>
  <si>
    <t>ABRIL    REAL</t>
  </si>
  <si>
    <t>MAYO    PLAN</t>
  </si>
  <si>
    <t>MAYO   REAL</t>
  </si>
  <si>
    <t>JUNIO   PLAN</t>
  </si>
  <si>
    <t>JUNIO    REAL</t>
  </si>
  <si>
    <t>JULIO    PLAN</t>
  </si>
  <si>
    <t>JULIO    REAL</t>
  </si>
  <si>
    <t>SEPTIEMBRE REAL</t>
  </si>
  <si>
    <t>ACUMULADO        PLAN</t>
  </si>
  <si>
    <t>OCTUBRE PLAN</t>
  </si>
  <si>
    <t>OCTUBRE REAL</t>
  </si>
  <si>
    <t>NOVIEMBRE PLAN</t>
  </si>
  <si>
    <t>NOVIEMBRE REAL</t>
  </si>
  <si>
    <t>DICIEMBRE PLAN</t>
  </si>
  <si>
    <t>DICIEMBRE  REAL</t>
  </si>
  <si>
    <t>PARTICIPACIONES, APORT., TRANS.,</t>
  </si>
  <si>
    <t>ASIGNACIONES, SUBSIDIOS Y OTRAS AYUDAS</t>
  </si>
  <si>
    <t>ANALISIS MENSUAL DEL EJERCICIO PRESUPUESTAL DE LOS INGRESOS DE 01  ENERO AL 15 DE ENERO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</si>
</sst>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  <numFmt numFmtId="167" formatCode="_-&quot;$&quot;* #,##0_-;\-&quot;$&quot;* #,##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164" fontId="4" fillId="0" borderId="0" xfId="1" applyNumberFormat="1" applyFont="1" applyFill="1"/>
    <xf numFmtId="0" fontId="6" fillId="0" borderId="0" xfId="0" applyFont="1" applyFill="1"/>
    <xf numFmtId="164" fontId="5" fillId="0" borderId="0" xfId="1" applyNumberFormat="1" applyFont="1" applyFill="1"/>
    <xf numFmtId="165" fontId="5" fillId="0" borderId="0" xfId="1" applyNumberFormat="1" applyFont="1" applyFill="1"/>
    <xf numFmtId="0" fontId="7" fillId="0" borderId="0" xfId="0" applyFont="1"/>
    <xf numFmtId="0" fontId="5" fillId="0" borderId="3" xfId="0" applyFont="1" applyFill="1" applyBorder="1"/>
    <xf numFmtId="0" fontId="8" fillId="0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wrapText="1"/>
    </xf>
    <xf numFmtId="164" fontId="4" fillId="0" borderId="0" xfId="0" applyNumberFormat="1" applyFont="1" applyFill="1"/>
    <xf numFmtId="166" fontId="5" fillId="0" borderId="0" xfId="0" applyNumberFormat="1" applyFont="1" applyFill="1"/>
    <xf numFmtId="0" fontId="4" fillId="0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right"/>
    </xf>
    <xf numFmtId="0" fontId="5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164" fontId="7" fillId="0" borderId="0" xfId="0" applyNumberFormat="1" applyFont="1"/>
    <xf numFmtId="3" fontId="5" fillId="0" borderId="0" xfId="1" applyNumberFormat="1" applyFont="1" applyFill="1"/>
    <xf numFmtId="3" fontId="5" fillId="0" borderId="0" xfId="0" applyNumberFormat="1" applyFont="1" applyFill="1"/>
    <xf numFmtId="3" fontId="7" fillId="0" borderId="0" xfId="1" applyNumberFormat="1" applyFont="1"/>
    <xf numFmtId="3" fontId="4" fillId="0" borderId="0" xfId="1" applyNumberFormat="1" applyFont="1" applyFill="1"/>
    <xf numFmtId="3" fontId="4" fillId="0" borderId="0" xfId="0" applyNumberFormat="1" applyFont="1" applyFill="1"/>
    <xf numFmtId="3" fontId="4" fillId="0" borderId="3" xfId="1" applyNumberFormat="1" applyFont="1" applyFill="1" applyBorder="1"/>
    <xf numFmtId="3" fontId="4" fillId="0" borderId="4" xfId="1" applyNumberFormat="1" applyFont="1" applyFill="1" applyBorder="1"/>
    <xf numFmtId="3" fontId="6" fillId="0" borderId="0" xfId="0" applyNumberFormat="1" applyFont="1" applyFill="1" applyAlignment="1">
      <alignment wrapText="1"/>
    </xf>
    <xf numFmtId="3" fontId="6" fillId="0" borderId="0" xfId="0" applyNumberFormat="1" applyFont="1" applyFill="1"/>
    <xf numFmtId="3" fontId="4" fillId="0" borderId="0" xfId="1" applyNumberFormat="1" applyFont="1" applyFill="1" applyBorder="1"/>
    <xf numFmtId="3" fontId="8" fillId="0" borderId="0" xfId="0" applyNumberFormat="1" applyFont="1" applyFill="1" applyAlignment="1">
      <alignment horizontal="right"/>
    </xf>
    <xf numFmtId="3" fontId="4" fillId="0" borderId="6" xfId="1" applyNumberFormat="1" applyFont="1" applyFill="1" applyBorder="1" applyAlignment="1">
      <alignment vertical="center"/>
    </xf>
    <xf numFmtId="167" fontId="4" fillId="0" borderId="6" xfId="2" applyNumberFormat="1" applyFont="1" applyFill="1" applyBorder="1" applyAlignment="1">
      <alignment vertical="center"/>
    </xf>
    <xf numFmtId="0" fontId="0" fillId="0" borderId="0" xfId="0" applyFont="1"/>
    <xf numFmtId="4" fontId="4" fillId="0" borderId="0" xfId="0" applyNumberFormat="1" applyFont="1" applyFill="1"/>
    <xf numFmtId="0" fontId="8" fillId="0" borderId="3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8"/>
  <sheetViews>
    <sheetView tabSelected="1" zoomScale="58" zoomScaleNormal="58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21" sqref="E21"/>
    </sheetView>
  </sheetViews>
  <sheetFormatPr baseColWidth="10" defaultRowHeight="15" x14ac:dyDescent="0.25"/>
  <cols>
    <col min="1" max="1" width="2.42578125" customWidth="1"/>
    <col min="2" max="2" width="42.7109375" customWidth="1"/>
    <col min="3" max="3" width="17.85546875" customWidth="1"/>
    <col min="4" max="4" width="18" customWidth="1"/>
    <col min="5" max="5" width="16.5703125" customWidth="1"/>
    <col min="6" max="6" width="16.42578125" customWidth="1"/>
    <col min="7" max="8" width="16.85546875" customWidth="1"/>
    <col min="9" max="9" width="13.140625" customWidth="1"/>
    <col min="10" max="10" width="12.7109375" customWidth="1"/>
    <col min="11" max="11" width="13" customWidth="1"/>
    <col min="12" max="12" width="12" customWidth="1"/>
    <col min="13" max="13" width="12.7109375" customWidth="1"/>
    <col min="14" max="14" width="12.85546875" customWidth="1"/>
    <col min="15" max="15" width="12" customWidth="1"/>
    <col min="16" max="16" width="13.85546875" customWidth="1"/>
    <col min="17" max="17" width="13.42578125" customWidth="1"/>
    <col min="18" max="18" width="15.85546875" customWidth="1"/>
    <col min="19" max="19" width="19.85546875" customWidth="1"/>
    <col min="20" max="20" width="20.140625" customWidth="1"/>
    <col min="21" max="21" width="18.28515625" customWidth="1"/>
    <col min="22" max="22" width="18.85546875" customWidth="1"/>
    <col min="23" max="23" width="20.7109375" customWidth="1"/>
    <col min="24" max="24" width="18.85546875" customWidth="1"/>
    <col min="25" max="25" width="18.42578125" customWidth="1"/>
    <col min="26" max="26" width="18" customWidth="1"/>
    <col min="27" max="27" width="21.28515625" customWidth="1"/>
    <col min="28" max="28" width="20.7109375" customWidth="1"/>
  </cols>
  <sheetData>
    <row r="1" spans="1:28" ht="27" x14ac:dyDescent="0.5">
      <c r="A1" s="43" t="s">
        <v>103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8" ht="15.75" thickBot="1" x14ac:dyDescent="0.3"/>
    <row r="3" spans="1:28" ht="30.75" thickBot="1" x14ac:dyDescent="0.3">
      <c r="A3" s="41" t="s">
        <v>0</v>
      </c>
      <c r="B3" s="42"/>
      <c r="C3" s="1" t="s">
        <v>1</v>
      </c>
      <c r="D3" s="2" t="s">
        <v>2</v>
      </c>
      <c r="E3" s="1" t="s">
        <v>3</v>
      </c>
      <c r="F3" s="3" t="s">
        <v>4</v>
      </c>
      <c r="G3" s="4" t="s">
        <v>5</v>
      </c>
      <c r="H3" s="3" t="s">
        <v>6</v>
      </c>
      <c r="I3" s="4" t="s">
        <v>85</v>
      </c>
      <c r="J3" s="3" t="s">
        <v>86</v>
      </c>
      <c r="K3" s="4" t="s">
        <v>87</v>
      </c>
      <c r="L3" s="3" t="s">
        <v>88</v>
      </c>
      <c r="M3" s="4" t="s">
        <v>89</v>
      </c>
      <c r="N3" s="3" t="s">
        <v>90</v>
      </c>
      <c r="O3" s="4" t="s">
        <v>91</v>
      </c>
      <c r="P3" s="3" t="s">
        <v>92</v>
      </c>
      <c r="Q3" s="4" t="s">
        <v>82</v>
      </c>
      <c r="R3" s="3" t="s">
        <v>83</v>
      </c>
      <c r="S3" s="4" t="s">
        <v>84</v>
      </c>
      <c r="T3" s="3" t="s">
        <v>93</v>
      </c>
      <c r="U3" s="4" t="s">
        <v>95</v>
      </c>
      <c r="V3" s="3" t="s">
        <v>96</v>
      </c>
      <c r="W3" s="4" t="s">
        <v>97</v>
      </c>
      <c r="X3" s="3" t="s">
        <v>98</v>
      </c>
      <c r="Y3" s="4" t="s">
        <v>99</v>
      </c>
      <c r="Z3" s="3" t="s">
        <v>100</v>
      </c>
      <c r="AA3" s="4" t="s">
        <v>94</v>
      </c>
      <c r="AB3" s="3" t="s">
        <v>7</v>
      </c>
    </row>
    <row r="4" spans="1:28" s="37" customForma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8" s="37" customFormat="1" x14ac:dyDescent="0.25">
      <c r="A5" s="6" t="s">
        <v>8</v>
      </c>
      <c r="B5" s="7"/>
      <c r="C5" s="7"/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8" s="37" customFormat="1" x14ac:dyDescent="0.25">
      <c r="A6" s="6"/>
      <c r="B6" s="10" t="s">
        <v>9</v>
      </c>
      <c r="C6" s="10"/>
      <c r="D6" s="8"/>
      <c r="E6" s="8"/>
      <c r="F6" s="9"/>
      <c r="G6" s="9"/>
      <c r="H6" s="9"/>
      <c r="I6" s="9"/>
      <c r="J6" s="9"/>
      <c r="K6" s="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9"/>
    </row>
    <row r="7" spans="1:28" s="13" customFormat="1" x14ac:dyDescent="0.25">
      <c r="A7" s="7"/>
      <c r="B7" s="7" t="s">
        <v>10</v>
      </c>
      <c r="C7" s="24">
        <v>167440161.24000001</v>
      </c>
      <c r="D7" s="24">
        <f>356714.64+2993281.77+1809132.8+43956.13+48371.44+58451463.34+55531.43</f>
        <v>63758451.550000004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5">
        <f>+C7+E7+G7+I7+K7+M7+O7+Q7+S7+U7+W7+Y7</f>
        <v>167440161.24000001</v>
      </c>
      <c r="AB7" s="26">
        <f>+H7+F7+D7+J7+L7+N7+P7+R7+T7+V7+X7+Z7</f>
        <v>63758451.550000004</v>
      </c>
    </row>
    <row r="8" spans="1:28" s="13" customFormat="1" x14ac:dyDescent="0.25">
      <c r="A8" s="7"/>
      <c r="B8" s="7" t="s">
        <v>11</v>
      </c>
      <c r="C8" s="24">
        <v>16900846.140000001</v>
      </c>
      <c r="D8" s="24">
        <f>21137947.51+252011.98+1377866.69+67155.08+54090</f>
        <v>22889071.260000002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5">
        <f>+C8+E8+G8+I8+K8+M8+O8+Q8+S8+U8+W8+Y8</f>
        <v>16900846.140000001</v>
      </c>
      <c r="AB8" s="26">
        <f>+H8+F8+D8+J8+L8+N8+P8+R8+T8+V8+X8+Z8</f>
        <v>22889071.260000002</v>
      </c>
    </row>
    <row r="9" spans="1:28" s="13" customFormat="1" x14ac:dyDescent="0.25">
      <c r="A9" s="7"/>
      <c r="B9" s="10" t="s">
        <v>12</v>
      </c>
      <c r="C9" s="27"/>
      <c r="D9" s="27"/>
      <c r="E9" s="27"/>
      <c r="F9" s="27"/>
      <c r="G9" s="27"/>
      <c r="H9" s="28"/>
      <c r="I9" s="27"/>
      <c r="J9" s="28"/>
      <c r="K9" s="27"/>
      <c r="L9" s="24"/>
      <c r="M9" s="27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5"/>
      <c r="AB9" s="26"/>
    </row>
    <row r="10" spans="1:28" s="13" customFormat="1" x14ac:dyDescent="0.25">
      <c r="A10" s="7"/>
      <c r="B10" s="7" t="s">
        <v>13</v>
      </c>
      <c r="C10" s="24">
        <v>548826.29</v>
      </c>
      <c r="D10" s="24">
        <f>1404+8985+31006.75+1757+44617.6+8243.7+112563.15+3186.6+794.56</f>
        <v>212558.36000000002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5">
        <f t="shared" ref="AA10:AA12" si="0">+C10+E10+G10+I10+K10+M10+O10+Q10+S10+U10+W10+Y10</f>
        <v>548826.29</v>
      </c>
      <c r="AB10" s="26">
        <f t="shared" ref="AB10:AB12" si="1">+H10+F10+D10+J10+L10+N10+P10+R10+T10+V10+X10+Z10</f>
        <v>212558.36000000002</v>
      </c>
    </row>
    <row r="11" spans="1:28" s="13" customFormat="1" x14ac:dyDescent="0.25">
      <c r="A11" s="7"/>
      <c r="B11" s="7" t="s">
        <v>14</v>
      </c>
      <c r="C11" s="24">
        <v>99833.82</v>
      </c>
      <c r="D11" s="24">
        <f>2600.7+7800+199.5+16749.4</f>
        <v>27349.600000000002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5">
        <f t="shared" si="0"/>
        <v>99833.82</v>
      </c>
      <c r="AB11" s="26">
        <f t="shared" si="1"/>
        <v>27349.600000000002</v>
      </c>
    </row>
    <row r="12" spans="1:28" s="13" customFormat="1" x14ac:dyDescent="0.25">
      <c r="A12" s="7"/>
      <c r="B12" s="7" t="s">
        <v>15</v>
      </c>
      <c r="C12" s="24">
        <v>1044269.85</v>
      </c>
      <c r="D12" s="24">
        <v>961393.2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5">
        <f t="shared" si="0"/>
        <v>1044269.85</v>
      </c>
      <c r="AB12" s="26">
        <f t="shared" si="1"/>
        <v>961393.2</v>
      </c>
    </row>
    <row r="13" spans="1:28" s="13" customFormat="1" x14ac:dyDescent="0.25">
      <c r="A13" s="14"/>
      <c r="B13" s="15" t="s">
        <v>16</v>
      </c>
      <c r="C13" s="29">
        <f t="shared" ref="C13:AB13" si="2">SUM(C7:C12)</f>
        <v>186033937.33999997</v>
      </c>
      <c r="D13" s="29">
        <f t="shared" si="2"/>
        <v>87848823.969999999</v>
      </c>
      <c r="E13" s="29">
        <f t="shared" si="2"/>
        <v>0</v>
      </c>
      <c r="F13" s="29">
        <f t="shared" si="2"/>
        <v>0</v>
      </c>
      <c r="G13" s="29">
        <f t="shared" si="2"/>
        <v>0</v>
      </c>
      <c r="H13" s="29">
        <f t="shared" si="2"/>
        <v>0</v>
      </c>
      <c r="I13" s="29">
        <f t="shared" si="2"/>
        <v>0</v>
      </c>
      <c r="J13" s="29">
        <f t="shared" si="2"/>
        <v>0</v>
      </c>
      <c r="K13" s="29">
        <f t="shared" si="2"/>
        <v>0</v>
      </c>
      <c r="L13" s="29">
        <f t="shared" ref="L13" si="3">SUM(L7:L12)</f>
        <v>0</v>
      </c>
      <c r="M13" s="30">
        <f t="shared" ref="M13" si="4">SUM(M7:M12)</f>
        <v>0</v>
      </c>
      <c r="N13" s="29">
        <f t="shared" ref="N13:R13" si="5">SUM(N7:N12)</f>
        <v>0</v>
      </c>
      <c r="O13" s="29">
        <f t="shared" si="5"/>
        <v>0</v>
      </c>
      <c r="P13" s="29">
        <f t="shared" si="5"/>
        <v>0</v>
      </c>
      <c r="Q13" s="29">
        <f t="shared" si="5"/>
        <v>0</v>
      </c>
      <c r="R13" s="29">
        <f t="shared" si="5"/>
        <v>0</v>
      </c>
      <c r="S13" s="29">
        <f t="shared" si="2"/>
        <v>0</v>
      </c>
      <c r="T13" s="29">
        <f t="shared" si="2"/>
        <v>0</v>
      </c>
      <c r="U13" s="29">
        <f t="shared" si="2"/>
        <v>0</v>
      </c>
      <c r="V13" s="29">
        <f t="shared" si="2"/>
        <v>0</v>
      </c>
      <c r="W13" s="29">
        <f t="shared" si="2"/>
        <v>0</v>
      </c>
      <c r="X13" s="29">
        <f t="shared" si="2"/>
        <v>0</v>
      </c>
      <c r="Y13" s="29">
        <f t="shared" si="2"/>
        <v>0</v>
      </c>
      <c r="Z13" s="29">
        <f t="shared" si="2"/>
        <v>0</v>
      </c>
      <c r="AA13" s="29">
        <f>SUM(AA7:AA12)</f>
        <v>186033937.33999997</v>
      </c>
      <c r="AB13" s="29">
        <f t="shared" si="2"/>
        <v>87848823.969999999</v>
      </c>
    </row>
    <row r="14" spans="1:28" s="13" customFormat="1" x14ac:dyDescent="0.25">
      <c r="A14" s="7"/>
      <c r="B14" s="7"/>
      <c r="C14" s="25"/>
      <c r="D14" s="27"/>
      <c r="E14" s="27"/>
      <c r="F14" s="27"/>
      <c r="G14" s="27"/>
      <c r="H14" s="28"/>
      <c r="I14" s="27"/>
      <c r="J14" s="28"/>
      <c r="K14" s="27"/>
      <c r="L14" s="27"/>
      <c r="M14" s="30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5"/>
      <c r="AB14" s="26"/>
    </row>
    <row r="15" spans="1:28" s="13" customFormat="1" x14ac:dyDescent="0.25">
      <c r="A15" s="6" t="s">
        <v>17</v>
      </c>
      <c r="B15" s="7"/>
      <c r="C15" s="25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5"/>
      <c r="AB15" s="26"/>
    </row>
    <row r="16" spans="1:28" s="13" customFormat="1" x14ac:dyDescent="0.25">
      <c r="A16" s="6"/>
      <c r="B16" s="7" t="s">
        <v>18</v>
      </c>
      <c r="C16" s="25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5">
        <f t="shared" ref="AA16:AA22" si="6">+C16+E16+G16+I16+K16+M16+O16+Q16+S16+U16+W16+Y16</f>
        <v>0</v>
      </c>
      <c r="AB16" s="26">
        <f t="shared" ref="AB16:AB22" si="7">+H16+F16+D16+J16+L16+N16+P16+R16+T16+V16+X16+Z16</f>
        <v>0</v>
      </c>
    </row>
    <row r="17" spans="1:28" s="13" customFormat="1" x14ac:dyDescent="0.25">
      <c r="A17" s="6"/>
      <c r="B17" s="7" t="s">
        <v>19</v>
      </c>
      <c r="C17" s="24">
        <v>11354625.66</v>
      </c>
      <c r="D17" s="24">
        <v>4442939.28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5">
        <f t="shared" si="6"/>
        <v>11354625.66</v>
      </c>
      <c r="AB17" s="26">
        <f t="shared" si="7"/>
        <v>4442939.28</v>
      </c>
    </row>
    <row r="18" spans="1:28" s="13" customFormat="1" x14ac:dyDescent="0.25">
      <c r="A18" s="6"/>
      <c r="B18" s="7" t="s">
        <v>20</v>
      </c>
      <c r="C18" s="24">
        <v>1655960.58</v>
      </c>
      <c r="D18" s="24">
        <v>643192.35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5">
        <f t="shared" si="6"/>
        <v>1655960.58</v>
      </c>
      <c r="AB18" s="26">
        <f t="shared" si="7"/>
        <v>643192.35</v>
      </c>
    </row>
    <row r="19" spans="1:28" s="13" customFormat="1" x14ac:dyDescent="0.25">
      <c r="A19" s="6"/>
      <c r="B19" s="7" t="s">
        <v>21</v>
      </c>
      <c r="C19" s="24">
        <v>1612071.95</v>
      </c>
      <c r="D19" s="24">
        <v>634719.07999999996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5">
        <f t="shared" si="6"/>
        <v>1612071.95</v>
      </c>
      <c r="AB19" s="26">
        <f t="shared" si="7"/>
        <v>634719.07999999996</v>
      </c>
    </row>
    <row r="20" spans="1:28" s="13" customFormat="1" x14ac:dyDescent="0.25">
      <c r="A20" s="6"/>
      <c r="B20" s="7" t="s">
        <v>22</v>
      </c>
      <c r="C20" s="24">
        <v>1612071.95</v>
      </c>
      <c r="D20" s="24">
        <v>634719.07999999996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5">
        <f t="shared" si="6"/>
        <v>1612071.95</v>
      </c>
      <c r="AB20" s="26">
        <f t="shared" si="7"/>
        <v>634719.07999999996</v>
      </c>
    </row>
    <row r="21" spans="1:28" s="13" customFormat="1" x14ac:dyDescent="0.25">
      <c r="A21" s="6"/>
      <c r="B21" s="7" t="s">
        <v>23</v>
      </c>
      <c r="C21" s="24">
        <v>194955.54</v>
      </c>
      <c r="D21" s="24">
        <f>1563.1+44209+122944.5+11597.69</f>
        <v>180314.29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5">
        <f t="shared" si="6"/>
        <v>194955.54</v>
      </c>
      <c r="AB21" s="26">
        <f t="shared" si="7"/>
        <v>180314.29</v>
      </c>
    </row>
    <row r="22" spans="1:28" s="13" customFormat="1" x14ac:dyDescent="0.25">
      <c r="A22" s="6"/>
      <c r="B22" s="7" t="s">
        <v>24</v>
      </c>
      <c r="C22" s="25">
        <v>31721.25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5">
        <f t="shared" si="6"/>
        <v>31721.25</v>
      </c>
      <c r="AB22" s="26">
        <f t="shared" si="7"/>
        <v>0</v>
      </c>
    </row>
    <row r="23" spans="1:28" s="13" customFormat="1" ht="28.5" x14ac:dyDescent="0.25">
      <c r="A23" s="14"/>
      <c r="B23" s="39" t="s">
        <v>25</v>
      </c>
      <c r="C23" s="29">
        <f t="shared" ref="C23:AB23" si="8">SUM(C16:C22)</f>
        <v>16461406.929999998</v>
      </c>
      <c r="D23" s="29">
        <f t="shared" si="8"/>
        <v>6535884.0800000001</v>
      </c>
      <c r="E23" s="29">
        <f t="shared" si="8"/>
        <v>0</v>
      </c>
      <c r="F23" s="29">
        <f t="shared" si="8"/>
        <v>0</v>
      </c>
      <c r="G23" s="29">
        <f t="shared" si="8"/>
        <v>0</v>
      </c>
      <c r="H23" s="29">
        <f t="shared" si="8"/>
        <v>0</v>
      </c>
      <c r="I23" s="29">
        <f t="shared" si="8"/>
        <v>0</v>
      </c>
      <c r="J23" s="29">
        <f t="shared" si="8"/>
        <v>0</v>
      </c>
      <c r="K23" s="29">
        <f t="shared" ref="K23" si="9">SUM(K15:K22)</f>
        <v>0</v>
      </c>
      <c r="L23" s="29">
        <f t="shared" ref="L23" si="10">SUM(L16:L22)</f>
        <v>0</v>
      </c>
      <c r="M23" s="29">
        <f>SUM(M16:M22)</f>
        <v>0</v>
      </c>
      <c r="N23" s="29">
        <f t="shared" ref="N23:Z23" si="11">SUM(N16:N22)</f>
        <v>0</v>
      </c>
      <c r="O23" s="29">
        <f t="shared" si="11"/>
        <v>0</v>
      </c>
      <c r="P23" s="29">
        <f t="shared" si="11"/>
        <v>0</v>
      </c>
      <c r="Q23" s="29">
        <f t="shared" si="11"/>
        <v>0</v>
      </c>
      <c r="R23" s="29">
        <f t="shared" si="11"/>
        <v>0</v>
      </c>
      <c r="S23" s="29">
        <f t="shared" si="11"/>
        <v>0</v>
      </c>
      <c r="T23" s="29">
        <f t="shared" si="11"/>
        <v>0</v>
      </c>
      <c r="U23" s="29">
        <f t="shared" si="11"/>
        <v>0</v>
      </c>
      <c r="V23" s="29">
        <f t="shared" si="11"/>
        <v>0</v>
      </c>
      <c r="W23" s="29">
        <f t="shared" si="11"/>
        <v>0</v>
      </c>
      <c r="X23" s="29">
        <f t="shared" si="11"/>
        <v>0</v>
      </c>
      <c r="Y23" s="29">
        <f t="shared" si="11"/>
        <v>0</v>
      </c>
      <c r="Z23" s="29">
        <f t="shared" si="11"/>
        <v>0</v>
      </c>
      <c r="AA23" s="29">
        <f t="shared" si="8"/>
        <v>16461406.929999998</v>
      </c>
      <c r="AB23" s="29">
        <f t="shared" si="8"/>
        <v>6535884.0800000001</v>
      </c>
    </row>
    <row r="24" spans="1:28" s="13" customFormat="1" x14ac:dyDescent="0.25">
      <c r="A24" s="7"/>
      <c r="B24" s="7"/>
      <c r="C24" s="25"/>
      <c r="D24" s="27"/>
      <c r="E24" s="27"/>
      <c r="F24" s="27"/>
      <c r="G24" s="27"/>
      <c r="H24" s="28"/>
      <c r="I24" s="27"/>
      <c r="J24" s="28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5"/>
      <c r="AB24" s="26"/>
    </row>
    <row r="25" spans="1:28" s="13" customFormat="1" x14ac:dyDescent="0.25">
      <c r="A25" s="6" t="s">
        <v>26</v>
      </c>
      <c r="B25" s="7"/>
      <c r="C25" s="25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5"/>
      <c r="AB25" s="26"/>
    </row>
    <row r="26" spans="1:28" s="13" customFormat="1" ht="30" x14ac:dyDescent="0.25">
      <c r="A26" s="6"/>
      <c r="B26" s="16" t="s">
        <v>27</v>
      </c>
      <c r="C26" s="31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5"/>
      <c r="AB26" s="26"/>
    </row>
    <row r="27" spans="1:28" s="13" customFormat="1" x14ac:dyDescent="0.25">
      <c r="A27" s="6"/>
      <c r="B27" s="7" t="s">
        <v>28</v>
      </c>
      <c r="C27" s="25">
        <v>0</v>
      </c>
      <c r="D27" s="24">
        <v>0</v>
      </c>
      <c r="E27" s="24">
        <v>0</v>
      </c>
      <c r="F27" s="24">
        <v>0</v>
      </c>
      <c r="G27" s="24">
        <v>0</v>
      </c>
      <c r="H27" s="25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5">
        <f>+C27+E27+G27+I27+K27+M27+O27+Q27+S27+U27+W27+Y27</f>
        <v>0</v>
      </c>
      <c r="AB27" s="26">
        <f>+H27+F27+D27+J27+L27+N27+P27+R27+T27+V27+X27+Z27</f>
        <v>0</v>
      </c>
    </row>
    <row r="28" spans="1:28" s="13" customFormat="1" x14ac:dyDescent="0.25">
      <c r="A28" s="6"/>
      <c r="B28" s="10" t="s">
        <v>29</v>
      </c>
      <c r="C28" s="32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5"/>
      <c r="AB28" s="26"/>
    </row>
    <row r="29" spans="1:28" s="13" customFormat="1" x14ac:dyDescent="0.25">
      <c r="A29" s="6"/>
      <c r="B29" s="7" t="s">
        <v>30</v>
      </c>
      <c r="C29" s="24">
        <v>44028.119999999995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5">
        <f t="shared" ref="AA29:AA38" si="12">+C29+E29+G29+I29+K29+M29+O29+Q29+S29+U29+W29+Y29</f>
        <v>44028.119999999995</v>
      </c>
      <c r="AB29" s="26">
        <f t="shared" ref="AB29:AB38" si="13">+H29+F29+D29+J29+L29+N29+P29+R29+T29+V29+X29+Z29</f>
        <v>0</v>
      </c>
    </row>
    <row r="30" spans="1:28" s="13" customFormat="1" x14ac:dyDescent="0.25">
      <c r="A30" s="7"/>
      <c r="B30" s="7" t="s">
        <v>31</v>
      </c>
      <c r="C30" s="24">
        <v>5177977.76</v>
      </c>
      <c r="D30" s="24">
        <f>343764+780+348349.32+2184+251644.56+2016+388611.6+2262+183718.7+6759.36+162947.2+1966+4771.52</f>
        <v>1699774.26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5">
        <f t="shared" si="12"/>
        <v>5177977.76</v>
      </c>
      <c r="AB30" s="26">
        <f t="shared" si="13"/>
        <v>1699774.26</v>
      </c>
    </row>
    <row r="31" spans="1:28" s="13" customFormat="1" x14ac:dyDescent="0.25">
      <c r="A31" s="7"/>
      <c r="B31" s="7" t="s">
        <v>32</v>
      </c>
      <c r="C31" s="24">
        <v>89559.42</v>
      </c>
      <c r="D31" s="24">
        <f>30555+3603.9</f>
        <v>34158.9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5">
        <f t="shared" si="12"/>
        <v>89559.42</v>
      </c>
      <c r="AB31" s="26">
        <f t="shared" si="13"/>
        <v>34158.9</v>
      </c>
    </row>
    <row r="32" spans="1:28" s="13" customFormat="1" x14ac:dyDescent="0.25">
      <c r="A32" s="7"/>
      <c r="B32" s="7" t="s">
        <v>33</v>
      </c>
      <c r="C32" s="24">
        <v>34096.35</v>
      </c>
      <c r="D32" s="24">
        <f>9134.5+228.9+1000+570+3124.55+8249.2+349.65+114.445+654</f>
        <v>23425.245000000003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5">
        <f t="shared" si="12"/>
        <v>34096.35</v>
      </c>
      <c r="AB32" s="26">
        <f t="shared" si="13"/>
        <v>23425.245000000003</v>
      </c>
    </row>
    <row r="33" spans="1:28" s="13" customFormat="1" x14ac:dyDescent="0.25">
      <c r="A33" s="7"/>
      <c r="B33" s="7" t="s">
        <v>34</v>
      </c>
      <c r="C33" s="24">
        <v>3627120.52</v>
      </c>
      <c r="D33" s="24">
        <v>1660721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5">
        <f t="shared" si="12"/>
        <v>3627120.52</v>
      </c>
      <c r="AB33" s="26">
        <f t="shared" si="13"/>
        <v>1660721</v>
      </c>
    </row>
    <row r="34" spans="1:28" s="13" customFormat="1" x14ac:dyDescent="0.25">
      <c r="A34" s="7"/>
      <c r="B34" s="7" t="s">
        <v>35</v>
      </c>
      <c r="C34" s="24">
        <v>106674.56999999999</v>
      </c>
      <c r="D34" s="24">
        <v>12712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5">
        <f t="shared" si="12"/>
        <v>106674.56999999999</v>
      </c>
      <c r="AB34" s="26">
        <f t="shared" si="13"/>
        <v>12712</v>
      </c>
    </row>
    <row r="35" spans="1:28" s="13" customFormat="1" x14ac:dyDescent="0.25">
      <c r="A35" s="7"/>
      <c r="B35" s="7" t="s">
        <v>36</v>
      </c>
      <c r="C35" s="24">
        <v>1934219.3100000003</v>
      </c>
      <c r="D35" s="24">
        <f>100381+194010+31320+22187.56+16600+28545+186+591+147.5+634+612+360+1136+202150+538476.95+181467+101829</f>
        <v>1420633.01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5">
        <f t="shared" si="12"/>
        <v>1934219.3100000003</v>
      </c>
      <c r="AB35" s="26">
        <f t="shared" si="13"/>
        <v>1420633.01</v>
      </c>
    </row>
    <row r="36" spans="1:28" s="13" customFormat="1" x14ac:dyDescent="0.25">
      <c r="A36" s="7"/>
      <c r="B36" s="7" t="s">
        <v>37</v>
      </c>
      <c r="C36" s="24">
        <v>273828.22000000003</v>
      </c>
      <c r="D36" s="24">
        <v>87808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5">
        <f t="shared" si="12"/>
        <v>273828.22000000003</v>
      </c>
      <c r="AB36" s="26">
        <f t="shared" si="13"/>
        <v>87808</v>
      </c>
    </row>
    <row r="37" spans="1:28" s="13" customFormat="1" x14ac:dyDescent="0.25">
      <c r="A37" s="7"/>
      <c r="B37" s="7" t="s">
        <v>38</v>
      </c>
      <c r="C37" s="24">
        <v>7390785.9800000004</v>
      </c>
      <c r="D37" s="24">
        <v>4403891.5999999996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5">
        <f t="shared" si="12"/>
        <v>7390785.9800000004</v>
      </c>
      <c r="AB37" s="26">
        <f t="shared" si="13"/>
        <v>4403891.5999999996</v>
      </c>
    </row>
    <row r="38" spans="1:28" s="13" customFormat="1" x14ac:dyDescent="0.25">
      <c r="A38" s="7"/>
      <c r="B38" s="7" t="s">
        <v>39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5">
        <f t="shared" si="12"/>
        <v>0</v>
      </c>
      <c r="AB38" s="26">
        <f t="shared" si="13"/>
        <v>0</v>
      </c>
    </row>
    <row r="39" spans="1:28" s="13" customFormat="1" x14ac:dyDescent="0.25">
      <c r="A39" s="7"/>
      <c r="B39" s="10" t="s">
        <v>40</v>
      </c>
      <c r="C39" s="32"/>
      <c r="D39" s="27"/>
      <c r="E39" s="27"/>
      <c r="F39" s="27"/>
      <c r="G39" s="27"/>
      <c r="H39" s="28"/>
      <c r="I39" s="27"/>
      <c r="J39" s="28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5"/>
      <c r="AB39" s="26"/>
    </row>
    <row r="40" spans="1:28" s="13" customFormat="1" x14ac:dyDescent="0.25">
      <c r="A40" s="7"/>
      <c r="B40" s="7" t="s">
        <v>41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5">
        <f t="shared" ref="AA40:AA47" si="14">+C40+E40+G40+I40+K40+M40+O40+Q40+S40+U40+W40+Y40</f>
        <v>0</v>
      </c>
      <c r="AB40" s="26">
        <f t="shared" ref="AB40:AB47" si="15">+H40+F40+D40+J40+L40+N40+P40+R40+T40+V40+X40+Z40</f>
        <v>0</v>
      </c>
    </row>
    <row r="41" spans="1:28" s="13" customFormat="1" x14ac:dyDescent="0.25">
      <c r="A41" s="7"/>
      <c r="B41" s="7" t="s">
        <v>42</v>
      </c>
      <c r="C41" s="24">
        <v>1403641.1099999999</v>
      </c>
      <c r="D41" s="24">
        <f>17612+22461.45+18579.11+26632.04+1188+22464.89+5997.32+3435.8+4.91+633.02+142.64+3880.11+1570.8+7576.8+325+3404.31+1681.68+5366.4+357.5+7061.67+5141.5+13097.27+634+2730+12229.8+2457+3465+2866.5+3101.7+9828+982.8</f>
        <v>206909.02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5">
        <f t="shared" si="14"/>
        <v>1403641.1099999999</v>
      </c>
      <c r="AB41" s="26">
        <f t="shared" si="15"/>
        <v>206909.02</v>
      </c>
    </row>
    <row r="42" spans="1:28" s="13" customFormat="1" x14ac:dyDescent="0.25">
      <c r="A42" s="7"/>
      <c r="B42" s="7" t="s">
        <v>43</v>
      </c>
      <c r="C42" s="24">
        <v>9006610.0800000001</v>
      </c>
      <c r="D42" s="24">
        <f>168690+32925+14420+236900+14640+21870+17695+59640+76825+28665+21950+2227.2</f>
        <v>696447.2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5">
        <f t="shared" si="14"/>
        <v>9006610.0800000001</v>
      </c>
      <c r="AB42" s="26">
        <f t="shared" si="15"/>
        <v>696447.2</v>
      </c>
    </row>
    <row r="43" spans="1:28" s="13" customFormat="1" x14ac:dyDescent="0.25">
      <c r="A43" s="7"/>
      <c r="B43" s="7" t="s">
        <v>44</v>
      </c>
      <c r="C43" s="24">
        <v>89831.569999999992</v>
      </c>
      <c r="D43" s="24">
        <f>460+1380+8201.52+9391.2+5226.09+166.5+603.2</f>
        <v>25428.510000000002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5">
        <f t="shared" si="14"/>
        <v>89831.569999999992</v>
      </c>
      <c r="AB43" s="26">
        <f t="shared" si="15"/>
        <v>25428.510000000002</v>
      </c>
    </row>
    <row r="44" spans="1:28" s="13" customFormat="1" x14ac:dyDescent="0.25">
      <c r="A44" s="7"/>
      <c r="B44" s="7" t="s">
        <v>45</v>
      </c>
      <c r="C44" s="24">
        <v>46318.92</v>
      </c>
      <c r="D44" s="24">
        <f>420+1880</f>
        <v>2300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5">
        <f t="shared" si="14"/>
        <v>46318.92</v>
      </c>
      <c r="AB44" s="26">
        <f t="shared" si="15"/>
        <v>2300</v>
      </c>
    </row>
    <row r="45" spans="1:28" s="13" customFormat="1" x14ac:dyDescent="0.25">
      <c r="A45" s="7"/>
      <c r="B45" s="7" t="s">
        <v>46</v>
      </c>
      <c r="C45" s="24">
        <v>22486.94</v>
      </c>
      <c r="D45" s="24">
        <v>20388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5">
        <f t="shared" si="14"/>
        <v>22486.94</v>
      </c>
      <c r="AB45" s="26">
        <f t="shared" si="15"/>
        <v>20388</v>
      </c>
    </row>
    <row r="46" spans="1:28" s="13" customFormat="1" x14ac:dyDescent="0.25">
      <c r="A46" s="7"/>
      <c r="B46" s="7" t="s">
        <v>47</v>
      </c>
      <c r="C46" s="24">
        <v>2967572.99</v>
      </c>
      <c r="D46" s="24">
        <f>52552.5+39312+89124+19033+722170+373023</f>
        <v>1295214.5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5">
        <f t="shared" si="14"/>
        <v>2967572.99</v>
      </c>
      <c r="AB46" s="26">
        <f t="shared" si="15"/>
        <v>1295214.5</v>
      </c>
    </row>
    <row r="47" spans="1:28" s="13" customFormat="1" x14ac:dyDescent="0.25">
      <c r="A47" s="7"/>
      <c r="B47" s="7" t="s">
        <v>48</v>
      </c>
      <c r="C47" s="24">
        <v>315669.58999999997</v>
      </c>
      <c r="D47" s="24">
        <v>19586.23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5">
        <f t="shared" si="14"/>
        <v>315669.58999999997</v>
      </c>
      <c r="AB47" s="26">
        <f t="shared" si="15"/>
        <v>19586.23</v>
      </c>
    </row>
    <row r="48" spans="1:28" s="13" customFormat="1" x14ac:dyDescent="0.25">
      <c r="A48" s="14"/>
      <c r="B48" s="15" t="s">
        <v>49</v>
      </c>
      <c r="C48" s="29">
        <f t="shared" ref="C48:AB48" si="16">SUM(C27:C47)</f>
        <v>32530421.449999999</v>
      </c>
      <c r="D48" s="29">
        <f t="shared" si="16"/>
        <v>11609397.475</v>
      </c>
      <c r="E48" s="29">
        <f t="shared" si="16"/>
        <v>0</v>
      </c>
      <c r="F48" s="29">
        <f t="shared" si="16"/>
        <v>0</v>
      </c>
      <c r="G48" s="29">
        <f t="shared" si="16"/>
        <v>0</v>
      </c>
      <c r="H48" s="29">
        <f t="shared" si="16"/>
        <v>0</v>
      </c>
      <c r="I48" s="29">
        <f t="shared" si="16"/>
        <v>0</v>
      </c>
      <c r="J48" s="29">
        <f t="shared" si="16"/>
        <v>0</v>
      </c>
      <c r="K48" s="29">
        <f t="shared" si="16"/>
        <v>0</v>
      </c>
      <c r="L48" s="29">
        <f t="shared" ref="L48" si="17">SUM(L27:L47)</f>
        <v>0</v>
      </c>
      <c r="M48" s="29">
        <f t="shared" ref="M48" si="18">SUM(M27:M47)</f>
        <v>0</v>
      </c>
      <c r="N48" s="29">
        <f t="shared" ref="N48:Z48" si="19">SUM(N27:N47)</f>
        <v>0</v>
      </c>
      <c r="O48" s="29">
        <f t="shared" si="19"/>
        <v>0</v>
      </c>
      <c r="P48" s="29">
        <f t="shared" si="19"/>
        <v>0</v>
      </c>
      <c r="Q48" s="29">
        <f t="shared" si="19"/>
        <v>0</v>
      </c>
      <c r="R48" s="29">
        <f t="shared" si="19"/>
        <v>0</v>
      </c>
      <c r="S48" s="29">
        <f t="shared" si="19"/>
        <v>0</v>
      </c>
      <c r="T48" s="29">
        <f t="shared" si="19"/>
        <v>0</v>
      </c>
      <c r="U48" s="29">
        <f t="shared" si="19"/>
        <v>0</v>
      </c>
      <c r="V48" s="29">
        <f t="shared" si="19"/>
        <v>0</v>
      </c>
      <c r="W48" s="29">
        <f t="shared" si="19"/>
        <v>0</v>
      </c>
      <c r="X48" s="29">
        <f t="shared" si="19"/>
        <v>0</v>
      </c>
      <c r="Y48" s="29">
        <f t="shared" si="19"/>
        <v>0</v>
      </c>
      <c r="Z48" s="29">
        <f t="shared" si="19"/>
        <v>0</v>
      </c>
      <c r="AA48" s="29">
        <f t="shared" si="16"/>
        <v>32530421.449999999</v>
      </c>
      <c r="AB48" s="29">
        <f t="shared" si="16"/>
        <v>11609397.475</v>
      </c>
    </row>
    <row r="49" spans="1:28" s="13" customFormat="1" x14ac:dyDescent="0.25">
      <c r="A49" s="7"/>
      <c r="B49" s="7"/>
      <c r="C49" s="25"/>
      <c r="D49" s="27"/>
      <c r="E49" s="27"/>
      <c r="F49" s="27"/>
      <c r="G49" s="27"/>
      <c r="H49" s="28"/>
      <c r="I49" s="27"/>
      <c r="J49" s="28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5"/>
      <c r="AB49" s="26"/>
    </row>
    <row r="50" spans="1:28" s="13" customFormat="1" x14ac:dyDescent="0.25">
      <c r="A50" s="6" t="s">
        <v>50</v>
      </c>
      <c r="B50" s="7"/>
      <c r="C50" s="25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5"/>
      <c r="AB50" s="26"/>
    </row>
    <row r="51" spans="1:28" s="13" customFormat="1" ht="45" x14ac:dyDescent="0.25">
      <c r="A51" s="6"/>
      <c r="B51" s="16" t="s">
        <v>51</v>
      </c>
      <c r="C51" s="3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5"/>
      <c r="AB51" s="26"/>
    </row>
    <row r="52" spans="1:28" s="13" customFormat="1" x14ac:dyDescent="0.25">
      <c r="A52" s="7"/>
      <c r="B52" s="7" t="s">
        <v>52</v>
      </c>
      <c r="C52" s="24">
        <v>36975.35</v>
      </c>
      <c r="D52" s="24">
        <f>3570+567+19782</f>
        <v>23919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5">
        <f t="shared" ref="AA52:AA58" si="20">+C52+E52+G52+I52+K52+M52+O52+Q52+S52+U52+W52+Y52</f>
        <v>36975.35</v>
      </c>
      <c r="AB52" s="26">
        <f t="shared" ref="AB52:AB58" si="21">+H52+F52+D52+J52+L52+N52+P52+R52+T52+V52+X52+Z52</f>
        <v>23919</v>
      </c>
    </row>
    <row r="53" spans="1:28" s="13" customFormat="1" x14ac:dyDescent="0.25">
      <c r="A53" s="7"/>
      <c r="B53" s="7" t="s">
        <v>53</v>
      </c>
      <c r="C53" s="24">
        <v>451808.94000000006</v>
      </c>
      <c r="D53" s="24">
        <f>7068.75+5878.45+15948.85+25161.6+64766.95+26212.7+2080+5870.59</f>
        <v>152987.89000000001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5">
        <f t="shared" si="20"/>
        <v>451808.94000000006</v>
      </c>
      <c r="AB53" s="26">
        <f t="shared" si="21"/>
        <v>152987.89000000001</v>
      </c>
    </row>
    <row r="54" spans="1:28" s="13" customFormat="1" x14ac:dyDescent="0.25">
      <c r="A54" s="7"/>
      <c r="B54" s="7" t="s">
        <v>54</v>
      </c>
      <c r="C54" s="24">
        <v>193606.93</v>
      </c>
      <c r="D54" s="24">
        <v>14555.46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5">
        <f t="shared" si="20"/>
        <v>193606.93</v>
      </c>
      <c r="AB54" s="26">
        <f t="shared" si="21"/>
        <v>14555.46</v>
      </c>
    </row>
    <row r="55" spans="1:28" s="13" customFormat="1" x14ac:dyDescent="0.25">
      <c r="A55" s="7"/>
      <c r="B55" s="7" t="s">
        <v>55</v>
      </c>
      <c r="C55" s="24">
        <v>836.35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5">
        <f t="shared" si="20"/>
        <v>836.35</v>
      </c>
      <c r="AB55" s="26">
        <f t="shared" si="21"/>
        <v>0</v>
      </c>
    </row>
    <row r="56" spans="1:28" s="13" customFormat="1" x14ac:dyDescent="0.25">
      <c r="A56" s="7"/>
      <c r="B56" s="7" t="s">
        <v>56</v>
      </c>
      <c r="C56" s="24">
        <v>139060.63</v>
      </c>
      <c r="D56" s="24">
        <f>49914+19902+5841+3150+459</f>
        <v>79266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5">
        <f t="shared" si="20"/>
        <v>139060.63</v>
      </c>
      <c r="AB56" s="26">
        <f t="shared" si="21"/>
        <v>79266</v>
      </c>
    </row>
    <row r="57" spans="1:28" s="13" customFormat="1" x14ac:dyDescent="0.25">
      <c r="A57" s="7"/>
      <c r="B57" s="7" t="s">
        <v>57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5">
        <f t="shared" si="20"/>
        <v>0</v>
      </c>
      <c r="AB57" s="26">
        <f t="shared" si="21"/>
        <v>0</v>
      </c>
    </row>
    <row r="58" spans="1:28" s="13" customFormat="1" x14ac:dyDescent="0.25">
      <c r="A58" s="7"/>
      <c r="B58" s="7" t="s">
        <v>58</v>
      </c>
      <c r="C58" s="24">
        <v>0</v>
      </c>
      <c r="D58" s="24">
        <f>29861.06-14875.65</f>
        <v>14985.410000000002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5">
        <f t="shared" si="20"/>
        <v>0</v>
      </c>
      <c r="AB58" s="26">
        <f t="shared" si="21"/>
        <v>14985.410000000002</v>
      </c>
    </row>
    <row r="59" spans="1:28" s="13" customFormat="1" ht="30" x14ac:dyDescent="0.25">
      <c r="A59" s="7"/>
      <c r="B59" s="16" t="s">
        <v>59</v>
      </c>
      <c r="C59" s="24"/>
      <c r="D59" s="27"/>
      <c r="E59" s="27"/>
      <c r="F59" s="27"/>
      <c r="G59" s="27"/>
      <c r="H59" s="28"/>
      <c r="I59" s="27"/>
      <c r="J59" s="28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5"/>
      <c r="AB59" s="26"/>
    </row>
    <row r="60" spans="1:28" s="13" customFormat="1" x14ac:dyDescent="0.25">
      <c r="A60" s="7"/>
      <c r="B60" s="7" t="s">
        <v>60</v>
      </c>
      <c r="C60" s="24">
        <v>202865.64</v>
      </c>
      <c r="D60" s="24">
        <v>2962.81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5">
        <f t="shared" ref="AA60:AA65" si="22">+C60+E60+G60+I60+K60+M60+O60+Q60+S60+U60+W60+Y60</f>
        <v>202865.64</v>
      </c>
      <c r="AB60" s="26">
        <f t="shared" ref="AB60:AB65" si="23">+H60+F60+D60+J60+L60+N60+P60+R60+T60+V60+X60+Z60</f>
        <v>2962.81</v>
      </c>
    </row>
    <row r="61" spans="1:28" s="13" customFormat="1" x14ac:dyDescent="0.25">
      <c r="A61" s="7"/>
      <c r="B61" s="7" t="s">
        <v>61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5">
        <f t="shared" si="22"/>
        <v>0</v>
      </c>
      <c r="AB61" s="26">
        <f t="shared" si="23"/>
        <v>0</v>
      </c>
    </row>
    <row r="62" spans="1:28" s="13" customFormat="1" x14ac:dyDescent="0.25">
      <c r="A62" s="7"/>
      <c r="B62" s="7" t="s">
        <v>62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5">
        <f t="shared" si="22"/>
        <v>0</v>
      </c>
      <c r="AB62" s="26">
        <f t="shared" si="23"/>
        <v>0</v>
      </c>
    </row>
    <row r="63" spans="1:28" s="13" customFormat="1" x14ac:dyDescent="0.25">
      <c r="A63" s="7"/>
      <c r="B63" s="7" t="s">
        <v>63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5">
        <f t="shared" si="22"/>
        <v>0</v>
      </c>
      <c r="AB63" s="26">
        <f t="shared" si="23"/>
        <v>0</v>
      </c>
    </row>
    <row r="64" spans="1:28" s="13" customFormat="1" x14ac:dyDescent="0.25">
      <c r="A64" s="7"/>
      <c r="B64" s="7" t="s">
        <v>64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5">
        <f t="shared" si="22"/>
        <v>0</v>
      </c>
      <c r="AB64" s="26">
        <f t="shared" si="23"/>
        <v>0</v>
      </c>
    </row>
    <row r="65" spans="1:38" s="7" customFormat="1" x14ac:dyDescent="0.25">
      <c r="B65" s="7" t="s">
        <v>65</v>
      </c>
      <c r="C65" s="25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5">
        <f t="shared" si="22"/>
        <v>0</v>
      </c>
      <c r="AB65" s="26">
        <f t="shared" si="23"/>
        <v>0</v>
      </c>
      <c r="AC65" s="12"/>
      <c r="AD65" s="12"/>
      <c r="AE65" s="12"/>
      <c r="AF65" s="12"/>
      <c r="AG65" s="12"/>
      <c r="AH65" s="12"/>
      <c r="AI65" s="12"/>
      <c r="AJ65" s="12"/>
      <c r="AK65" s="17"/>
      <c r="AL65" s="18"/>
    </row>
    <row r="66" spans="1:38" s="13" customFormat="1" ht="28.5" x14ac:dyDescent="0.25">
      <c r="A66" s="14"/>
      <c r="B66" s="39" t="s">
        <v>66</v>
      </c>
      <c r="C66" s="29">
        <f t="shared" ref="C66:AB66" si="24">SUM(C52:C65)</f>
        <v>1025153.84</v>
      </c>
      <c r="D66" s="29">
        <f t="shared" si="24"/>
        <v>288676.56999999995</v>
      </c>
      <c r="E66" s="29">
        <f t="shared" si="24"/>
        <v>0</v>
      </c>
      <c r="F66" s="29">
        <f t="shared" si="24"/>
        <v>0</v>
      </c>
      <c r="G66" s="29">
        <f t="shared" si="24"/>
        <v>0</v>
      </c>
      <c r="H66" s="29">
        <f t="shared" si="24"/>
        <v>0</v>
      </c>
      <c r="I66" s="29">
        <f t="shared" si="24"/>
        <v>0</v>
      </c>
      <c r="J66" s="29">
        <f t="shared" si="24"/>
        <v>0</v>
      </c>
      <c r="K66" s="30">
        <f>SUM(K52:K65)</f>
        <v>0</v>
      </c>
      <c r="L66" s="29">
        <f>SUM(L52:L65)</f>
        <v>0</v>
      </c>
      <c r="M66" s="30">
        <f>SUM(M52:M65)</f>
        <v>0</v>
      </c>
      <c r="N66" s="29">
        <f>SUM(N52:N65)</f>
        <v>0</v>
      </c>
      <c r="O66" s="29">
        <f t="shared" ref="O66:Z66" si="25">SUM(O52:O65)</f>
        <v>0</v>
      </c>
      <c r="P66" s="29">
        <f t="shared" si="25"/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  <c r="T66" s="29">
        <f t="shared" si="25"/>
        <v>0</v>
      </c>
      <c r="U66" s="29">
        <f t="shared" si="25"/>
        <v>0</v>
      </c>
      <c r="V66" s="29">
        <f t="shared" si="25"/>
        <v>0</v>
      </c>
      <c r="W66" s="29">
        <f t="shared" si="25"/>
        <v>0</v>
      </c>
      <c r="X66" s="29">
        <f t="shared" si="25"/>
        <v>0</v>
      </c>
      <c r="Y66" s="29">
        <f t="shared" si="25"/>
        <v>0</v>
      </c>
      <c r="Z66" s="29">
        <f t="shared" si="25"/>
        <v>0</v>
      </c>
      <c r="AA66" s="29">
        <f t="shared" si="24"/>
        <v>1025153.84</v>
      </c>
      <c r="AB66" s="29">
        <f t="shared" si="24"/>
        <v>288676.56999999995</v>
      </c>
    </row>
    <row r="67" spans="1:38" s="13" customFormat="1" x14ac:dyDescent="0.25">
      <c r="A67" s="7"/>
      <c r="B67" s="7"/>
      <c r="C67" s="25"/>
      <c r="D67" s="27"/>
      <c r="E67" s="27"/>
      <c r="F67" s="27"/>
      <c r="G67" s="27"/>
      <c r="H67" s="33"/>
      <c r="I67" s="27"/>
      <c r="J67" s="33"/>
      <c r="K67" s="30"/>
      <c r="L67" s="27"/>
      <c r="M67" s="30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5"/>
      <c r="AB67" s="26"/>
    </row>
    <row r="68" spans="1:38" s="13" customFormat="1" x14ac:dyDescent="0.25">
      <c r="A68" s="6" t="s">
        <v>67</v>
      </c>
      <c r="B68" s="7"/>
      <c r="C68" s="25"/>
      <c r="D68" s="27"/>
      <c r="E68" s="27"/>
      <c r="F68" s="27"/>
      <c r="G68" s="27"/>
      <c r="H68" s="33"/>
      <c r="I68" s="27"/>
      <c r="J68" s="33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5"/>
      <c r="AB68" s="26"/>
    </row>
    <row r="69" spans="1:38" s="13" customFormat="1" ht="30" x14ac:dyDescent="0.25">
      <c r="A69" s="6"/>
      <c r="B69" s="16" t="s">
        <v>68</v>
      </c>
      <c r="C69" s="32"/>
      <c r="D69" s="27"/>
      <c r="E69" s="27"/>
      <c r="F69" s="27"/>
      <c r="G69" s="27"/>
      <c r="H69" s="33"/>
      <c r="I69" s="27"/>
      <c r="J69" s="33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5"/>
      <c r="AB69" s="26"/>
    </row>
    <row r="70" spans="1:38" s="13" customFormat="1" x14ac:dyDescent="0.25">
      <c r="A70" s="6"/>
      <c r="B70" s="7" t="s">
        <v>69</v>
      </c>
      <c r="C70" s="25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5">
        <f t="shared" ref="AA70:AA72" si="26">+C70+E70+G70+I70+K70+M70+O70+Q70+S70+U70+W70+Y70</f>
        <v>0</v>
      </c>
      <c r="AB70" s="26">
        <f t="shared" ref="AB70:AB72" si="27">+H70+F70+D70+J70+L70+N70+P70+R70+T70+V70+X70+Z70</f>
        <v>0</v>
      </c>
    </row>
    <row r="71" spans="1:38" s="13" customFormat="1" x14ac:dyDescent="0.25">
      <c r="A71" s="6"/>
      <c r="B71" s="7" t="s">
        <v>70</v>
      </c>
      <c r="C71" s="25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5">
        <f t="shared" si="26"/>
        <v>0</v>
      </c>
      <c r="AB71" s="26">
        <f t="shared" si="27"/>
        <v>0</v>
      </c>
    </row>
    <row r="72" spans="1:38" s="13" customFormat="1" x14ac:dyDescent="0.25">
      <c r="A72" s="6"/>
      <c r="B72" s="7" t="s">
        <v>71</v>
      </c>
      <c r="C72" s="25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5">
        <f t="shared" si="26"/>
        <v>0</v>
      </c>
      <c r="AB72" s="26">
        <f t="shared" si="27"/>
        <v>0</v>
      </c>
    </row>
    <row r="73" spans="1:38" s="13" customFormat="1" x14ac:dyDescent="0.25">
      <c r="A73" s="7"/>
      <c r="B73" s="10" t="s">
        <v>72</v>
      </c>
      <c r="C73" s="32"/>
      <c r="D73" s="27"/>
      <c r="E73" s="27"/>
      <c r="F73" s="27"/>
      <c r="G73" s="27"/>
      <c r="H73" s="28"/>
      <c r="I73" s="27"/>
      <c r="J73" s="28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5"/>
      <c r="AB73" s="26"/>
    </row>
    <row r="74" spans="1:38" s="13" customFormat="1" x14ac:dyDescent="0.25">
      <c r="A74" s="7"/>
      <c r="B74" s="7" t="s">
        <v>73</v>
      </c>
      <c r="C74" s="24">
        <v>4678483.9799999995</v>
      </c>
      <c r="D74" s="24">
        <f>463786.74+34370.62+769.67+1108688.37+122789.06+41403.19</f>
        <v>1771807.6500000001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5">
        <f t="shared" ref="AA74:AA76" si="28">+C74+E74+G74+I74+K74+M74+O74+Q74+S74+U74+W74+Y74</f>
        <v>4678483.9799999995</v>
      </c>
      <c r="AB74" s="26">
        <f t="shared" ref="AB74:AB76" si="29">+H74+F74+D74+J74+L74+N74+P74+R74+T74+V74+X74+Z74</f>
        <v>1771807.6500000001</v>
      </c>
    </row>
    <row r="75" spans="1:38" s="13" customFormat="1" x14ac:dyDescent="0.25">
      <c r="A75" s="7"/>
      <c r="B75" s="7" t="s">
        <v>74</v>
      </c>
      <c r="C75" s="24">
        <v>363608.41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5">
        <f t="shared" si="28"/>
        <v>363608.41</v>
      </c>
      <c r="AB75" s="26">
        <f t="shared" si="29"/>
        <v>0</v>
      </c>
    </row>
    <row r="76" spans="1:38" s="13" customFormat="1" x14ac:dyDescent="0.25">
      <c r="A76" s="7"/>
      <c r="B76" s="7" t="s">
        <v>75</v>
      </c>
      <c r="C76" s="24">
        <v>1470925.48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5">
        <f t="shared" si="28"/>
        <v>1470925.48</v>
      </c>
      <c r="AB76" s="26">
        <f t="shared" si="29"/>
        <v>0</v>
      </c>
    </row>
    <row r="77" spans="1:38" s="13" customFormat="1" ht="28.5" x14ac:dyDescent="0.25">
      <c r="A77" s="14"/>
      <c r="B77" s="39" t="s">
        <v>76</v>
      </c>
      <c r="C77" s="29">
        <f t="shared" ref="C77:AB77" si="30">SUM(C70:C76)</f>
        <v>6513017.8699999992</v>
      </c>
      <c r="D77" s="29">
        <f t="shared" si="30"/>
        <v>1771807.6500000001</v>
      </c>
      <c r="E77" s="29">
        <f t="shared" si="30"/>
        <v>0</v>
      </c>
      <c r="F77" s="29">
        <f t="shared" si="30"/>
        <v>0</v>
      </c>
      <c r="G77" s="29">
        <f t="shared" si="30"/>
        <v>0</v>
      </c>
      <c r="H77" s="29">
        <f t="shared" si="30"/>
        <v>0</v>
      </c>
      <c r="I77" s="29">
        <f t="shared" si="30"/>
        <v>0</v>
      </c>
      <c r="J77" s="29">
        <f t="shared" si="30"/>
        <v>0</v>
      </c>
      <c r="K77" s="29">
        <f t="shared" ref="K77" si="31">SUM(K70:K76)</f>
        <v>0</v>
      </c>
      <c r="L77" s="29">
        <f t="shared" ref="L77" si="32">SUM(L70:L76)</f>
        <v>0</v>
      </c>
      <c r="M77" s="29">
        <f t="shared" ref="M77" si="33">SUM(M70:M76)</f>
        <v>0</v>
      </c>
      <c r="N77" s="29">
        <f t="shared" ref="N77:Z77" si="34">SUM(N70:N76)</f>
        <v>0</v>
      </c>
      <c r="O77" s="29">
        <f t="shared" si="34"/>
        <v>0</v>
      </c>
      <c r="P77" s="29">
        <f t="shared" si="34"/>
        <v>0</v>
      </c>
      <c r="Q77" s="29">
        <f t="shared" si="34"/>
        <v>0</v>
      </c>
      <c r="R77" s="29">
        <f t="shared" si="34"/>
        <v>0</v>
      </c>
      <c r="S77" s="29">
        <f t="shared" si="34"/>
        <v>0</v>
      </c>
      <c r="T77" s="29">
        <f t="shared" si="34"/>
        <v>0</v>
      </c>
      <c r="U77" s="29">
        <f t="shared" si="34"/>
        <v>0</v>
      </c>
      <c r="V77" s="29">
        <f t="shared" si="34"/>
        <v>0</v>
      </c>
      <c r="W77" s="29">
        <f t="shared" si="34"/>
        <v>0</v>
      </c>
      <c r="X77" s="29">
        <f t="shared" si="34"/>
        <v>0</v>
      </c>
      <c r="Y77" s="29">
        <f t="shared" si="34"/>
        <v>0</v>
      </c>
      <c r="Z77" s="29">
        <f t="shared" si="34"/>
        <v>0</v>
      </c>
      <c r="AA77" s="29">
        <f t="shared" si="30"/>
        <v>6513017.8699999992</v>
      </c>
      <c r="AB77" s="29">
        <f t="shared" si="30"/>
        <v>1771807.6500000001</v>
      </c>
    </row>
    <row r="78" spans="1:38" s="13" customFormat="1" x14ac:dyDescent="0.25">
      <c r="A78" s="7"/>
      <c r="B78" s="7"/>
      <c r="C78" s="25"/>
      <c r="D78" s="27"/>
      <c r="E78" s="27"/>
      <c r="F78" s="27"/>
      <c r="G78" s="27"/>
      <c r="H78" s="27"/>
      <c r="I78" s="27"/>
      <c r="J78" s="27"/>
      <c r="K78" s="27"/>
      <c r="L78" s="27"/>
      <c r="M78" s="24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5"/>
      <c r="AB78" s="26"/>
    </row>
    <row r="79" spans="1:38" s="13" customFormat="1" x14ac:dyDescent="0.25">
      <c r="A79" s="14"/>
      <c r="B79" s="19" t="s">
        <v>77</v>
      </c>
      <c r="C79" s="29">
        <f t="shared" ref="C79:AB79" si="35">C13+C23+C48+C66+C77</f>
        <v>242563937.42999998</v>
      </c>
      <c r="D79" s="29">
        <f t="shared" si="35"/>
        <v>108054589.74499999</v>
      </c>
      <c r="E79" s="29">
        <f t="shared" si="35"/>
        <v>0</v>
      </c>
      <c r="F79" s="29">
        <f t="shared" si="35"/>
        <v>0</v>
      </c>
      <c r="G79" s="29">
        <f t="shared" si="35"/>
        <v>0</v>
      </c>
      <c r="H79" s="29">
        <f t="shared" si="35"/>
        <v>0</v>
      </c>
      <c r="I79" s="29">
        <f t="shared" si="35"/>
        <v>0</v>
      </c>
      <c r="J79" s="29">
        <f t="shared" si="35"/>
        <v>0</v>
      </c>
      <c r="K79" s="29">
        <f>K13+K23+K48+K66+K77</f>
        <v>0</v>
      </c>
      <c r="L79" s="29">
        <f t="shared" si="35"/>
        <v>0</v>
      </c>
      <c r="M79" s="29">
        <f>M13+M23+M48+M66+M77</f>
        <v>0</v>
      </c>
      <c r="N79" s="29">
        <f t="shared" si="35"/>
        <v>0</v>
      </c>
      <c r="O79" s="29">
        <f t="shared" si="35"/>
        <v>0</v>
      </c>
      <c r="P79" s="29">
        <f t="shared" si="35"/>
        <v>0</v>
      </c>
      <c r="Q79" s="29">
        <f t="shared" si="35"/>
        <v>0</v>
      </c>
      <c r="R79" s="29">
        <f t="shared" si="35"/>
        <v>0</v>
      </c>
      <c r="S79" s="29">
        <f t="shared" si="35"/>
        <v>0</v>
      </c>
      <c r="T79" s="29">
        <f t="shared" si="35"/>
        <v>0</v>
      </c>
      <c r="U79" s="29">
        <f t="shared" si="35"/>
        <v>0</v>
      </c>
      <c r="V79" s="29">
        <f t="shared" si="35"/>
        <v>0</v>
      </c>
      <c r="W79" s="29">
        <f t="shared" si="35"/>
        <v>0</v>
      </c>
      <c r="X79" s="29">
        <f t="shared" si="35"/>
        <v>0</v>
      </c>
      <c r="Y79" s="29">
        <f t="shared" si="35"/>
        <v>0</v>
      </c>
      <c r="Z79" s="29">
        <f t="shared" si="35"/>
        <v>0</v>
      </c>
      <c r="AA79" s="29">
        <f t="shared" si="35"/>
        <v>242563937.42999998</v>
      </c>
      <c r="AB79" s="29">
        <f t="shared" si="35"/>
        <v>108054589.74499999</v>
      </c>
    </row>
    <row r="80" spans="1:38" s="13" customFormat="1" x14ac:dyDescent="0.25">
      <c r="A80" s="7"/>
      <c r="B80" s="7"/>
      <c r="C80" s="25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5"/>
      <c r="AB80" s="26"/>
    </row>
    <row r="81" spans="1:30" s="13" customFormat="1" x14ac:dyDescent="0.25">
      <c r="A81" s="38" t="s">
        <v>101</v>
      </c>
      <c r="B81" s="40"/>
      <c r="C81" s="25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5"/>
      <c r="AB81" s="26"/>
    </row>
    <row r="82" spans="1:30" s="13" customFormat="1" x14ac:dyDescent="0.25">
      <c r="A82" s="38" t="s">
        <v>102</v>
      </c>
      <c r="B82" s="40"/>
      <c r="C82" s="25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5"/>
      <c r="AB82" s="26"/>
    </row>
    <row r="83" spans="1:30" s="13" customFormat="1" x14ac:dyDescent="0.25">
      <c r="A83" s="7"/>
      <c r="B83" s="7" t="s">
        <v>78</v>
      </c>
      <c r="C83" s="24">
        <v>65841790.759999998</v>
      </c>
      <c r="D83" s="24">
        <f>2466914+25448413.22+5661709.83+775409.69+619680.87+1997376.27+1454757.98</f>
        <v>38424261.859999992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5">
        <f t="shared" ref="AA83:AA84" si="36">+C83+E83+G83+I83+K83+M83+O83+Q83+S83+U83+W83+Y83</f>
        <v>65841790.759999998</v>
      </c>
      <c r="AB83" s="26">
        <f t="shared" ref="AB83:AB84" si="37">+H83+F83+D83+J83+L83+N83+P83+R83+T83+V83+X83+Z83</f>
        <v>38424261.859999992</v>
      </c>
    </row>
    <row r="84" spans="1:30" s="13" customFormat="1" x14ac:dyDescent="0.25">
      <c r="A84" s="7"/>
      <c r="B84" s="7" t="s">
        <v>79</v>
      </c>
      <c r="C84" s="25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5">
        <f t="shared" si="36"/>
        <v>0</v>
      </c>
      <c r="AB84" s="26">
        <f t="shared" si="37"/>
        <v>0</v>
      </c>
    </row>
    <row r="85" spans="1:30" s="13" customFormat="1" ht="40.5" customHeight="1" x14ac:dyDescent="0.25">
      <c r="A85" s="14"/>
      <c r="B85" s="39" t="s">
        <v>80</v>
      </c>
      <c r="C85" s="29">
        <f t="shared" ref="C85:AB85" si="38">SUM(C83:C84)</f>
        <v>65841790.759999998</v>
      </c>
      <c r="D85" s="29">
        <f t="shared" si="38"/>
        <v>38424261.859999992</v>
      </c>
      <c r="E85" s="29">
        <f t="shared" si="38"/>
        <v>0</v>
      </c>
      <c r="F85" s="29">
        <f t="shared" si="38"/>
        <v>0</v>
      </c>
      <c r="G85" s="29">
        <f t="shared" si="38"/>
        <v>0</v>
      </c>
      <c r="H85" s="29">
        <f t="shared" si="38"/>
        <v>0</v>
      </c>
      <c r="I85" s="29">
        <f t="shared" si="38"/>
        <v>0</v>
      </c>
      <c r="J85" s="29">
        <f t="shared" si="38"/>
        <v>0</v>
      </c>
      <c r="K85" s="29">
        <f t="shared" ref="K85" si="39">SUM(K83:K84)</f>
        <v>0</v>
      </c>
      <c r="L85" s="29">
        <f t="shared" ref="L85" si="40">SUM(L83:L84)</f>
        <v>0</v>
      </c>
      <c r="M85" s="29">
        <f t="shared" ref="M85" si="41">SUM(M83:M84)</f>
        <v>0</v>
      </c>
      <c r="N85" s="29">
        <f t="shared" ref="N85:Z85" si="42">SUM(N83:N84)</f>
        <v>0</v>
      </c>
      <c r="O85" s="29">
        <f t="shared" si="42"/>
        <v>0</v>
      </c>
      <c r="P85" s="29">
        <f t="shared" si="42"/>
        <v>0</v>
      </c>
      <c r="Q85" s="29">
        <f t="shared" si="42"/>
        <v>0</v>
      </c>
      <c r="R85" s="29">
        <f t="shared" si="42"/>
        <v>0</v>
      </c>
      <c r="S85" s="29">
        <f t="shared" si="42"/>
        <v>0</v>
      </c>
      <c r="T85" s="29">
        <f t="shared" si="42"/>
        <v>0</v>
      </c>
      <c r="U85" s="29">
        <f t="shared" si="42"/>
        <v>0</v>
      </c>
      <c r="V85" s="29">
        <f t="shared" si="42"/>
        <v>0</v>
      </c>
      <c r="W85" s="29">
        <f t="shared" si="42"/>
        <v>0</v>
      </c>
      <c r="X85" s="29">
        <f t="shared" si="42"/>
        <v>0</v>
      </c>
      <c r="Y85" s="29">
        <f t="shared" si="42"/>
        <v>0</v>
      </c>
      <c r="Z85" s="29">
        <f t="shared" si="42"/>
        <v>0</v>
      </c>
      <c r="AA85" s="29">
        <f t="shared" si="38"/>
        <v>65841790.759999998</v>
      </c>
      <c r="AB85" s="29">
        <f t="shared" si="38"/>
        <v>38424261.859999992</v>
      </c>
    </row>
    <row r="86" spans="1:30" s="13" customFormat="1" x14ac:dyDescent="0.25">
      <c r="A86" s="7"/>
      <c r="B86" s="20"/>
      <c r="C86" s="34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25"/>
      <c r="AB86" s="26"/>
    </row>
    <row r="87" spans="1:30" s="13" customFormat="1" ht="15.75" thickBot="1" x14ac:dyDescent="0.3">
      <c r="A87" s="21"/>
      <c r="B87" s="22" t="s">
        <v>81</v>
      </c>
      <c r="C87" s="35">
        <f>C79+C85</f>
        <v>308405728.19</v>
      </c>
      <c r="D87" s="35">
        <f>D79+D85</f>
        <v>146478851.60499999</v>
      </c>
      <c r="E87" s="35">
        <f t="shared" ref="E87:AA87" si="43">E79+E85</f>
        <v>0</v>
      </c>
      <c r="F87" s="35">
        <f t="shared" si="43"/>
        <v>0</v>
      </c>
      <c r="G87" s="35">
        <f t="shared" si="43"/>
        <v>0</v>
      </c>
      <c r="H87" s="35">
        <f t="shared" si="43"/>
        <v>0</v>
      </c>
      <c r="I87" s="35">
        <f t="shared" si="43"/>
        <v>0</v>
      </c>
      <c r="J87" s="35">
        <f t="shared" si="43"/>
        <v>0</v>
      </c>
      <c r="K87" s="35">
        <f t="shared" si="43"/>
        <v>0</v>
      </c>
      <c r="L87" s="35">
        <f t="shared" si="43"/>
        <v>0</v>
      </c>
      <c r="M87" s="35">
        <f t="shared" si="43"/>
        <v>0</v>
      </c>
      <c r="N87" s="35">
        <f t="shared" si="43"/>
        <v>0</v>
      </c>
      <c r="O87" s="35">
        <f t="shared" si="43"/>
        <v>0</v>
      </c>
      <c r="P87" s="35">
        <f t="shared" si="43"/>
        <v>0</v>
      </c>
      <c r="Q87" s="35">
        <f t="shared" si="43"/>
        <v>0</v>
      </c>
      <c r="R87" s="35">
        <f t="shared" si="43"/>
        <v>0</v>
      </c>
      <c r="S87" s="35">
        <f t="shared" si="43"/>
        <v>0</v>
      </c>
      <c r="T87" s="35">
        <f t="shared" si="43"/>
        <v>0</v>
      </c>
      <c r="U87" s="35">
        <f t="shared" si="43"/>
        <v>0</v>
      </c>
      <c r="V87" s="35">
        <f t="shared" si="43"/>
        <v>0</v>
      </c>
      <c r="W87" s="35">
        <f t="shared" si="43"/>
        <v>0</v>
      </c>
      <c r="X87" s="35">
        <f t="shared" si="43"/>
        <v>0</v>
      </c>
      <c r="Y87" s="35">
        <f t="shared" si="43"/>
        <v>0</v>
      </c>
      <c r="Z87" s="35">
        <f t="shared" si="43"/>
        <v>0</v>
      </c>
      <c r="AA87" s="36">
        <f t="shared" si="43"/>
        <v>308405728.19</v>
      </c>
      <c r="AB87" s="36">
        <f>AB79+AB85</f>
        <v>146478851.60499999</v>
      </c>
      <c r="AD87" s="23"/>
    </row>
    <row r="88" spans="1:30" ht="15.75" thickTop="1" x14ac:dyDescent="0.25"/>
  </sheetData>
  <mergeCells count="2">
    <mergeCell ref="A3:B3"/>
    <mergeCell ref="A1:AB1"/>
  </mergeCells>
  <printOptions horizontalCentered="1" verticalCentered="1"/>
  <pageMargins left="0.70866141732283472" right="0" top="0" bottom="0" header="0.31496062992125984" footer="0.31496062992125984"/>
  <pageSetup paperSize="5" scale="3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2018-01-16T21:13:34Z</cp:lastPrinted>
  <dcterms:created xsi:type="dcterms:W3CDTF">2017-07-05T16:43:25Z</dcterms:created>
  <dcterms:modified xsi:type="dcterms:W3CDTF">2018-02-15T20:48:32Z</dcterms:modified>
</cp:coreProperties>
</file>